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7795" windowHeight="1233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C15" i="2"/>
  <c r="C16"/>
  <c r="C17"/>
  <c r="C18"/>
  <c r="C19"/>
  <c r="C20"/>
  <c r="C21"/>
  <c r="C22"/>
  <c r="C23"/>
  <c r="C24"/>
  <c r="C25"/>
  <c r="C26"/>
  <c r="C14"/>
  <c r="C13"/>
  <c r="C12"/>
  <c r="C17" i="1"/>
  <c r="C3" i="2"/>
  <c r="C4"/>
  <c r="C5"/>
  <c r="C6"/>
  <c r="C7"/>
  <c r="C8"/>
  <c r="C9"/>
  <c r="C10"/>
  <c r="C11"/>
  <c r="C2"/>
  <c r="C12" i="1"/>
  <c r="C13" s="1"/>
  <c r="C14" s="1"/>
  <c r="C15" s="1"/>
  <c r="F4"/>
  <c r="F5" s="1"/>
  <c r="F6" s="1"/>
  <c r="F7" s="1"/>
  <c r="F8" s="1"/>
  <c r="F9" s="1"/>
  <c r="F10" s="1"/>
  <c r="F11" s="1"/>
  <c r="F12" s="1"/>
  <c r="F13" s="1"/>
  <c r="F14" s="1"/>
  <c r="F15" s="1"/>
  <c r="C19" l="1"/>
  <c r="C18"/>
  <c r="H15"/>
  <c r="H4"/>
  <c r="H14"/>
  <c r="H10"/>
  <c r="H6"/>
  <c r="H5"/>
  <c r="H11"/>
  <c r="H7"/>
  <c r="H12"/>
  <c r="H8"/>
  <c r="H13"/>
  <c r="H9"/>
  <c r="F16"/>
  <c r="J4" l="1"/>
  <c r="J5" s="1"/>
  <c r="L4"/>
  <c r="F17"/>
  <c r="H16"/>
  <c r="J6" l="1"/>
  <c r="L5"/>
  <c r="F18"/>
  <c r="H17"/>
  <c r="J7" l="1"/>
  <c r="L6"/>
  <c r="F19"/>
  <c r="H18"/>
  <c r="J8" l="1"/>
  <c r="L7"/>
  <c r="F20"/>
  <c r="H19"/>
  <c r="J9" l="1"/>
  <c r="L8"/>
  <c r="F21"/>
  <c r="H20"/>
  <c r="J10" l="1"/>
  <c r="L9"/>
  <c r="F22"/>
  <c r="H21"/>
  <c r="J11" l="1"/>
  <c r="L10"/>
  <c r="F23"/>
  <c r="H22"/>
  <c r="J12" l="1"/>
  <c r="L11"/>
  <c r="F24"/>
  <c r="H23"/>
  <c r="J13" l="1"/>
  <c r="L12"/>
  <c r="H24"/>
  <c r="F25"/>
  <c r="J14" l="1"/>
  <c r="L13"/>
  <c r="H25"/>
  <c r="F26"/>
  <c r="J15" l="1"/>
  <c r="L14"/>
  <c r="H26"/>
  <c r="F27"/>
  <c r="L15" l="1"/>
  <c r="J16"/>
  <c r="H27"/>
  <c r="F28"/>
  <c r="H28" s="1"/>
  <c r="L16" l="1"/>
  <c r="J17"/>
  <c r="L17" l="1"/>
  <c r="J18"/>
  <c r="L18" l="1"/>
  <c r="J19"/>
  <c r="L19" l="1"/>
  <c r="J20"/>
  <c r="L20" l="1"/>
  <c r="J21"/>
  <c r="J22" l="1"/>
  <c r="L21"/>
  <c r="L22" l="1"/>
  <c r="J23"/>
  <c r="L23" l="1"/>
  <c r="J24"/>
  <c r="L24" l="1"/>
  <c r="J25"/>
  <c r="L25" l="1"/>
  <c r="J26"/>
  <c r="L26" l="1"/>
  <c r="J27"/>
  <c r="L27" l="1"/>
  <c r="J28"/>
  <c r="L28" s="1"/>
</calcChain>
</file>

<file path=xl/sharedStrings.xml><?xml version="1.0" encoding="utf-8"?>
<sst xmlns="http://schemas.openxmlformats.org/spreadsheetml/2006/main" count="33" uniqueCount="32">
  <si>
    <t>Investering</t>
  </si>
  <si>
    <t>Prijs / kWh</t>
  </si>
  <si>
    <t>Opbrengst per jaar</t>
  </si>
  <si>
    <t>Totale opbrengst</t>
  </si>
  <si>
    <t>Verwachte jaarproductie kWh</t>
  </si>
  <si>
    <t>Verwachte prijsstijging elektra per jaar</t>
  </si>
  <si>
    <t>Variabelen</t>
  </si>
  <si>
    <t>Prijs kWh 2012 incl. energiebel. &amp; BTW</t>
  </si>
  <si>
    <t>Besparing Co2 per jaar</t>
  </si>
  <si>
    <t>Kg</t>
  </si>
  <si>
    <t>Besparing Co2 in 25 jaar</t>
  </si>
  <si>
    <t>Watt-piek installatie</t>
  </si>
  <si>
    <t>Verwachte hoeveelheid productie in kWh</t>
  </si>
  <si>
    <t>kWh</t>
  </si>
  <si>
    <t>Gegarandeerde productie panelen door SunTech</t>
  </si>
  <si>
    <t>Aantal panelen</t>
  </si>
  <si>
    <t>Watt-piek per paneel</t>
  </si>
  <si>
    <t>Prijs per Watt-piek incl. installatie</t>
  </si>
  <si>
    <t>Prijs per Watt-piek excl. installatie</t>
  </si>
  <si>
    <t>Totale installatie (incl. BTW)</t>
  </si>
  <si>
    <t>Zonnepanelen + installatiemateriaal (incl. BTW)</t>
  </si>
  <si>
    <t>Investering incl. installatie (incl. BTW)</t>
  </si>
  <si>
    <t>Deze spreadsheet houdt rekening met de terugloop van</t>
  </si>
  <si>
    <t xml:space="preserve">inkomsten door de afname van de energieproductie van de </t>
  </si>
  <si>
    <t>panelen. In Blad 2 kan dit eventueel aangepast worden.</t>
  </si>
  <si>
    <t>De prijsstijging van een kWh was tussen 1996 en 2006: 7%</t>
  </si>
  <si>
    <t>Richard Stroobach / Stroobach Web &amp; ICT 2012</t>
  </si>
  <si>
    <t>Er wordt rekening gehouden met het 1x kapot gaan van een</t>
  </si>
  <si>
    <t>omvormer als de installatie 12 jaar is. De vervanging wordt geschat op € 1000,- (bedrag aanpasbaar in Blad 2)</t>
  </si>
  <si>
    <t>Vervanging omvormer:</t>
  </si>
  <si>
    <t>Opbrengst</t>
  </si>
  <si>
    <t>Wp</t>
  </si>
</sst>
</file>

<file path=xl/styles.xml><?xml version="1.0" encoding="utf-8"?>
<styleSheet xmlns="http://schemas.openxmlformats.org/spreadsheetml/2006/main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.00000_ ;_ &quot;€&quot;\ * \-#,##0.00000_ ;_ &quot;€&quot;\ * &quot;-&quot;??_ ;_ @_ "/>
    <numFmt numFmtId="165" formatCode="_ * #,##0_ ;_ * \-#,##0_ ;_ * &quot;-&quot;??_ ;_ @_ "/>
    <numFmt numFmtId="166" formatCode="0.0%"/>
    <numFmt numFmtId="168" formatCode="&quot;€&quot;\ 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2" applyFont="1"/>
    <xf numFmtId="9" fontId="0" fillId="0" borderId="0" xfId="3" applyFont="1"/>
    <xf numFmtId="0" fontId="2" fillId="0" borderId="0" xfId="0" applyFont="1" applyAlignment="1">
      <alignment horizontal="left"/>
    </xf>
    <xf numFmtId="44" fontId="0" fillId="0" borderId="0" xfId="0" applyNumberForma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0" fillId="5" borderId="1" xfId="0" applyFill="1" applyBorder="1"/>
    <xf numFmtId="9" fontId="0" fillId="5" borderId="1" xfId="3" applyFont="1" applyFill="1" applyBorder="1"/>
    <xf numFmtId="44" fontId="0" fillId="5" borderId="1" xfId="2" applyFont="1" applyFill="1" applyBorder="1"/>
    <xf numFmtId="165" fontId="0" fillId="0" borderId="0" xfId="1" applyNumberFormat="1" applyFont="1" applyAlignment="1">
      <alignment horizontal="right"/>
    </xf>
    <xf numFmtId="44" fontId="2" fillId="0" borderId="0" xfId="0" applyNumberFormat="1" applyFont="1"/>
    <xf numFmtId="0" fontId="0" fillId="8" borderId="0" xfId="0" applyFill="1"/>
    <xf numFmtId="44" fontId="0" fillId="4" borderId="1" xfId="2" applyFont="1" applyFill="1" applyBorder="1"/>
    <xf numFmtId="0" fontId="0" fillId="4" borderId="1" xfId="0" applyFill="1" applyBorder="1"/>
    <xf numFmtId="44" fontId="0" fillId="0" borderId="0" xfId="2" applyNumberFormat="1" applyFont="1"/>
    <xf numFmtId="164" fontId="0" fillId="4" borderId="1" xfId="2" applyNumberFormat="1" applyFont="1" applyFill="1" applyBorder="1"/>
    <xf numFmtId="0" fontId="0" fillId="6" borderId="0" xfId="0" applyFill="1"/>
    <xf numFmtId="0" fontId="2" fillId="8" borderId="0" xfId="0" applyFont="1" applyFill="1" applyAlignment="1">
      <alignment horizontal="left"/>
    </xf>
    <xf numFmtId="44" fontId="0" fillId="8" borderId="0" xfId="2" applyFont="1" applyFill="1"/>
    <xf numFmtId="44" fontId="0" fillId="8" borderId="0" xfId="0" applyNumberFormat="1" applyFill="1"/>
    <xf numFmtId="44" fontId="2" fillId="8" borderId="0" xfId="0" applyNumberFormat="1" applyFont="1" applyFill="1"/>
    <xf numFmtId="0" fontId="4" fillId="3" borderId="2" xfId="0" applyFont="1" applyFill="1" applyBorder="1"/>
    <xf numFmtId="0" fontId="4" fillId="3" borderId="4" xfId="0" applyFont="1" applyFill="1" applyBorder="1"/>
    <xf numFmtId="44" fontId="4" fillId="3" borderId="5" xfId="2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0" xfId="0" applyFont="1" applyFill="1" applyBorder="1"/>
    <xf numFmtId="44" fontId="4" fillId="3" borderId="0" xfId="2" applyFont="1" applyFill="1" applyBorder="1"/>
    <xf numFmtId="44" fontId="4" fillId="3" borderId="7" xfId="2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0" fillId="3" borderId="7" xfId="0" applyFill="1" applyBorder="1"/>
    <xf numFmtId="0" fontId="0" fillId="3" borderId="3" xfId="0" applyFill="1" applyBorder="1"/>
    <xf numFmtId="0" fontId="4" fillId="7" borderId="11" xfId="0" applyFont="1" applyFill="1" applyBorder="1"/>
    <xf numFmtId="44" fontId="4" fillId="7" borderId="9" xfId="2" applyFont="1" applyFill="1" applyBorder="1"/>
    <xf numFmtId="0" fontId="4" fillId="7" borderId="9" xfId="0" applyFont="1" applyFill="1" applyBorder="1"/>
    <xf numFmtId="44" fontId="4" fillId="7" borderId="10" xfId="2" applyFont="1" applyFill="1" applyBorder="1"/>
    <xf numFmtId="166" fontId="0" fillId="4" borderId="1" xfId="3" applyNumberFormat="1" applyFont="1" applyFill="1" applyBorder="1"/>
    <xf numFmtId="168" fontId="0" fillId="0" borderId="0" xfId="3" applyNumberFormat="1" applyFont="1"/>
    <xf numFmtId="0" fontId="0" fillId="2" borderId="0" xfId="0" applyFill="1"/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autoTitleDeleted val="1"/>
    <c:plotArea>
      <c:layout/>
      <c:lineChart>
        <c:grouping val="standard"/>
        <c:ser>
          <c:idx val="0"/>
          <c:order val="0"/>
          <c:tx>
            <c:v>Opbrengst per jaar</c:v>
          </c:tx>
          <c:val>
            <c:numRef>
              <c:f>Blad1!$J$4:$J$29</c:f>
              <c:numCache>
                <c:formatCode>_ "€"\ * #,##0.00_ ;_ "€"\ * \-#,##0.00_ ;_ "€"\ * "-"??_ ;_ @_ </c:formatCode>
                <c:ptCount val="26"/>
                <c:pt idx="0">
                  <c:v>416.58538207500004</c:v>
                </c:pt>
                <c:pt idx="1">
                  <c:v>843.58539870187496</c:v>
                </c:pt>
                <c:pt idx="2">
                  <c:v>1281.2604157444218</c:v>
                </c:pt>
                <c:pt idx="3">
                  <c:v>1729.8773082130324</c:v>
                </c:pt>
                <c:pt idx="4">
                  <c:v>2189.7096229933582</c:v>
                </c:pt>
                <c:pt idx="5">
                  <c:v>2636.2310023458326</c:v>
                </c:pt>
                <c:pt idx="6">
                  <c:v>3093.9154161821189</c:v>
                </c:pt>
                <c:pt idx="7">
                  <c:v>3563.0419403643123</c:v>
                </c:pt>
                <c:pt idx="8">
                  <c:v>4043.8966276510605</c:v>
                </c:pt>
                <c:pt idx="9">
                  <c:v>4536.7726821199776</c:v>
                </c:pt>
                <c:pt idx="10">
                  <c:v>5041.9706379506169</c:v>
                </c:pt>
                <c:pt idx="11">
                  <c:v>5559.7985426770229</c:v>
                </c:pt>
                <c:pt idx="12">
                  <c:v>6061.084722669113</c:v>
                </c:pt>
                <c:pt idx="13">
                  <c:v>6574.9030571610056</c:v>
                </c:pt>
                <c:pt idx="14">
                  <c:v>7101.5668500151951</c:v>
                </c:pt>
                <c:pt idx="15">
                  <c:v>7641.3972376907395</c:v>
                </c:pt>
                <c:pt idx="16">
                  <c:v>8194.7233850581724</c:v>
                </c:pt>
                <c:pt idx="17">
                  <c:v>8761.8826861097914</c:v>
                </c:pt>
                <c:pt idx="18">
                  <c:v>9309.0246000654697</c:v>
                </c:pt>
                <c:pt idx="19">
                  <c:v>9869.8450618700408</c:v>
                </c:pt>
                <c:pt idx="20">
                  <c:v>10444.686035219725</c:v>
                </c:pt>
                <c:pt idx="21">
                  <c:v>11033.898032903153</c:v>
                </c:pt>
                <c:pt idx="22">
                  <c:v>11637.840330528667</c:v>
                </c:pt>
                <c:pt idx="23">
                  <c:v>12256.881185594817</c:v>
                </c:pt>
                <c:pt idx="24">
                  <c:v>12891.398062037622</c:v>
                </c:pt>
              </c:numCache>
            </c:numRef>
          </c:val>
        </c:ser>
        <c:ser>
          <c:idx val="1"/>
          <c:order val="1"/>
          <c:tx>
            <c:v>Investering</c:v>
          </c:tx>
          <c:marker>
            <c:symbol val="none"/>
          </c:marker>
          <c:val>
            <c:numRef>
              <c:f>Blad2!$C$2:$C$27</c:f>
              <c:numCache>
                <c:formatCode>_ "€"\ * #,##0.00_ ;_ "€"\ * \-#,##0.00_ ;_ "€"\ * "-"??_ ;_ @_ </c:formatCode>
                <c:ptCount val="26"/>
                <c:pt idx="0">
                  <c:v>5525</c:v>
                </c:pt>
                <c:pt idx="1">
                  <c:v>5525</c:v>
                </c:pt>
                <c:pt idx="2">
                  <c:v>5525</c:v>
                </c:pt>
                <c:pt idx="3">
                  <c:v>5525</c:v>
                </c:pt>
                <c:pt idx="4">
                  <c:v>5525</c:v>
                </c:pt>
                <c:pt idx="5">
                  <c:v>5525</c:v>
                </c:pt>
                <c:pt idx="6">
                  <c:v>5525</c:v>
                </c:pt>
                <c:pt idx="7">
                  <c:v>5525</c:v>
                </c:pt>
                <c:pt idx="8">
                  <c:v>5525</c:v>
                </c:pt>
                <c:pt idx="9">
                  <c:v>5525</c:v>
                </c:pt>
                <c:pt idx="10">
                  <c:v>5525</c:v>
                </c:pt>
                <c:pt idx="11">
                  <c:v>5525</c:v>
                </c:pt>
                <c:pt idx="12">
                  <c:v>6525</c:v>
                </c:pt>
                <c:pt idx="13">
                  <c:v>6525</c:v>
                </c:pt>
                <c:pt idx="14">
                  <c:v>6525</c:v>
                </c:pt>
                <c:pt idx="15">
                  <c:v>6525</c:v>
                </c:pt>
                <c:pt idx="16">
                  <c:v>6525</c:v>
                </c:pt>
                <c:pt idx="17">
                  <c:v>6525</c:v>
                </c:pt>
                <c:pt idx="18">
                  <c:v>6525</c:v>
                </c:pt>
                <c:pt idx="19">
                  <c:v>6525</c:v>
                </c:pt>
                <c:pt idx="20">
                  <c:v>6525</c:v>
                </c:pt>
                <c:pt idx="21">
                  <c:v>6525</c:v>
                </c:pt>
                <c:pt idx="22">
                  <c:v>6525</c:v>
                </c:pt>
                <c:pt idx="23">
                  <c:v>6525</c:v>
                </c:pt>
                <c:pt idx="24">
                  <c:v>6525</c:v>
                </c:pt>
              </c:numCache>
            </c:numRef>
          </c:val>
        </c:ser>
        <c:marker val="1"/>
        <c:axId val="74982528"/>
        <c:axId val="74984064"/>
      </c:lineChart>
      <c:catAx>
        <c:axId val="74982528"/>
        <c:scaling>
          <c:orientation val="minMax"/>
        </c:scaling>
        <c:axPos val="b"/>
        <c:majorTickMark val="none"/>
        <c:tickLblPos val="nextTo"/>
        <c:crossAx val="74984064"/>
        <c:crosses val="autoZero"/>
        <c:auto val="1"/>
        <c:lblAlgn val="ctr"/>
        <c:lblOffset val="100"/>
      </c:catAx>
      <c:valAx>
        <c:axId val="74984064"/>
        <c:scaling>
          <c:orientation val="minMax"/>
        </c:scaling>
        <c:axPos val="l"/>
        <c:numFmt formatCode="_ &quot;€&quot;\ * #,##0.00_ ;_ &quot;€&quot;\ * \-#,##0.00_ ;_ &quot;€&quot;\ * &quot;-&quot;??_ ;_ @_ " sourceLinked="1"/>
        <c:majorTickMark val="none"/>
        <c:tickLblPos val="nextTo"/>
        <c:crossAx val="74982528"/>
        <c:crosses val="autoZero"/>
        <c:crossBetween val="between"/>
      </c:valAx>
      <c:spPr>
        <a:noFill/>
        <a:ln>
          <a:noFill/>
        </a:ln>
        <a:scene3d>
          <a:camera prst="orthographicFront"/>
          <a:lightRig rig="threePt" dir="t"/>
        </a:scene3d>
        <a:sp3d>
          <a:bevelT/>
        </a:sp3d>
      </c:spPr>
    </c:plotArea>
    <c:legend>
      <c:legendPos val="b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</xdr:colOff>
      <xdr:row>1</xdr:row>
      <xdr:rowOff>9525</xdr:rowOff>
    </xdr:from>
    <xdr:to>
      <xdr:col>20</xdr:col>
      <xdr:colOff>600075</xdr:colOff>
      <xdr:row>18</xdr:row>
      <xdr:rowOff>28575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29"/>
  <sheetViews>
    <sheetView tabSelected="1" workbookViewId="0">
      <selection activeCell="D22" sqref="D22"/>
    </sheetView>
  </sheetViews>
  <sheetFormatPr defaultRowHeight="15"/>
  <cols>
    <col min="2" max="2" width="43.7109375" customWidth="1"/>
    <col min="3" max="3" width="11.85546875" bestFit="1" customWidth="1"/>
    <col min="5" max="5" width="7.5703125" customWidth="1"/>
    <col min="6" max="6" width="8.28515625" customWidth="1"/>
    <col min="8" max="8" width="12.85546875" customWidth="1"/>
    <col min="10" max="10" width="15.85546875" customWidth="1"/>
    <col min="11" max="11" width="3.5703125" customWidth="1"/>
    <col min="12" max="12" width="15.85546875" customWidth="1"/>
    <col min="13" max="13" width="4.5703125" customWidth="1"/>
    <col min="14" max="14" width="28.85546875" customWidth="1"/>
  </cols>
  <sheetData>
    <row r="2" spans="2:12">
      <c r="B2" s="6" t="s">
        <v>6</v>
      </c>
      <c r="C2" s="6"/>
      <c r="E2" s="5"/>
      <c r="F2" s="5" t="s">
        <v>1</v>
      </c>
      <c r="G2" s="6"/>
      <c r="H2" s="6" t="s">
        <v>2</v>
      </c>
      <c r="I2" s="6"/>
      <c r="J2" s="6" t="s">
        <v>3</v>
      </c>
      <c r="K2" s="40"/>
      <c r="L2" s="6" t="s">
        <v>30</v>
      </c>
    </row>
    <row r="4" spans="2:12">
      <c r="B4" s="12" t="s">
        <v>7</v>
      </c>
      <c r="C4" s="16">
        <v>0.19284000000000001</v>
      </c>
      <c r="E4" s="3">
        <v>2013</v>
      </c>
      <c r="F4" s="1">
        <f>C4+(C4*$C$10)</f>
        <v>0.197661</v>
      </c>
      <c r="H4" s="4">
        <f>$C$13*F4*Blad2!$E2</f>
        <v>416.58538207500004</v>
      </c>
      <c r="J4" s="11">
        <f>SUM(H4)</f>
        <v>416.58538207500004</v>
      </c>
      <c r="L4" s="11">
        <f>SUM(H4)-$C$17</f>
        <v>-5108.4146179250001</v>
      </c>
    </row>
    <row r="5" spans="2:12">
      <c r="B5" t="s">
        <v>15</v>
      </c>
      <c r="C5" s="7">
        <v>9</v>
      </c>
      <c r="E5" s="18">
        <v>2014</v>
      </c>
      <c r="F5" s="19">
        <f t="shared" ref="F5:F28" si="0">F4+(F4*$C$10)</f>
        <v>0.20260252500000001</v>
      </c>
      <c r="G5" s="12"/>
      <c r="H5" s="20">
        <f>$C$13*F5*Blad2!$E3</f>
        <v>427.00001662687498</v>
      </c>
      <c r="I5" s="12"/>
      <c r="J5" s="21">
        <f>J4+H5</f>
        <v>843.58539870187496</v>
      </c>
      <c r="K5" s="12"/>
      <c r="L5" s="21">
        <f>$J5-$C$17</f>
        <v>-4681.4146012981255</v>
      </c>
    </row>
    <row r="6" spans="2:12">
      <c r="B6" s="12" t="s">
        <v>16</v>
      </c>
      <c r="C6" s="14">
        <v>290</v>
      </c>
      <c r="E6" s="3">
        <v>2015</v>
      </c>
      <c r="F6" s="1">
        <f t="shared" si="0"/>
        <v>0.207667588125</v>
      </c>
      <c r="H6" s="4">
        <f>$C$13*F6*Blad2!$E4</f>
        <v>437.67501704254681</v>
      </c>
      <c r="J6" s="11">
        <f>J5+H6</f>
        <v>1281.2604157444218</v>
      </c>
      <c r="L6" s="11">
        <f t="shared" ref="L6:L28" si="1">$J6-$C$17</f>
        <v>-4243.7395842555779</v>
      </c>
    </row>
    <row r="7" spans="2:12">
      <c r="B7" t="s">
        <v>12</v>
      </c>
      <c r="C7" s="8">
        <v>0.85</v>
      </c>
      <c r="E7" s="18">
        <v>2016</v>
      </c>
      <c r="F7" s="19">
        <f t="shared" si="0"/>
        <v>0.212859277828125</v>
      </c>
      <c r="G7" s="12"/>
      <c r="H7" s="20">
        <f>$C$13*F7*Blad2!$E5</f>
        <v>448.61689246861056</v>
      </c>
      <c r="I7" s="12"/>
      <c r="J7" s="21">
        <f>J6+H7</f>
        <v>1729.8773082130324</v>
      </c>
      <c r="K7" s="12"/>
      <c r="L7" s="21">
        <f t="shared" si="1"/>
        <v>-3795.1226917869676</v>
      </c>
    </row>
    <row r="8" spans="2:12">
      <c r="B8" s="12" t="s">
        <v>20</v>
      </c>
      <c r="C8" s="13">
        <v>4426.76</v>
      </c>
      <c r="E8" s="3">
        <v>2017</v>
      </c>
      <c r="F8" s="1">
        <f t="shared" si="0"/>
        <v>0.21818075977382811</v>
      </c>
      <c r="H8" s="4">
        <f>$C$13*F8*Blad2!$E6</f>
        <v>459.83231478032576</v>
      </c>
      <c r="J8" s="11">
        <f>J7+H8</f>
        <v>2189.7096229933582</v>
      </c>
      <c r="L8" s="11">
        <f t="shared" si="1"/>
        <v>-3335.2903770066418</v>
      </c>
    </row>
    <row r="9" spans="2:12">
      <c r="B9" s="17" t="s">
        <v>21</v>
      </c>
      <c r="C9" s="9">
        <v>1098.24</v>
      </c>
      <c r="E9" s="18">
        <v>2018</v>
      </c>
      <c r="F9" s="19">
        <f t="shared" si="0"/>
        <v>0.22363527876817382</v>
      </c>
      <c r="G9" s="12"/>
      <c r="H9" s="20">
        <f>$C$13*F9*Blad2!$E7</f>
        <v>446.5213793524743</v>
      </c>
      <c r="I9" s="12"/>
      <c r="J9" s="21">
        <f>J8+H9</f>
        <v>2636.2310023458326</v>
      </c>
      <c r="K9" s="12"/>
      <c r="L9" s="21">
        <f t="shared" si="1"/>
        <v>-2888.7689976541674</v>
      </c>
    </row>
    <row r="10" spans="2:12">
      <c r="B10" s="12" t="s">
        <v>5</v>
      </c>
      <c r="C10" s="38">
        <v>2.5000000000000001E-2</v>
      </c>
      <c r="E10" s="3">
        <v>2019</v>
      </c>
      <c r="F10" s="1">
        <f t="shared" si="0"/>
        <v>0.22922616073737817</v>
      </c>
      <c r="H10" s="4">
        <f>$C$13*F10*Blad2!$E8</f>
        <v>457.68441383628613</v>
      </c>
      <c r="J10" s="11">
        <f>J9+H10</f>
        <v>3093.9154161821189</v>
      </c>
      <c r="L10" s="11">
        <f t="shared" si="1"/>
        <v>-2431.0845838178811</v>
      </c>
    </row>
    <row r="11" spans="2:12">
      <c r="E11" s="18">
        <v>2020</v>
      </c>
      <c r="F11" s="19">
        <f t="shared" si="0"/>
        <v>0.23495681475581262</v>
      </c>
      <c r="G11" s="12"/>
      <c r="H11" s="20">
        <f>$C$13*F11*Blad2!$E9</f>
        <v>469.12652418219329</v>
      </c>
      <c r="I11" s="12"/>
      <c r="J11" s="21">
        <f>J10+H11</f>
        <v>3563.0419403643123</v>
      </c>
      <c r="K11" s="12"/>
      <c r="L11" s="21">
        <f t="shared" si="1"/>
        <v>-1961.9580596356877</v>
      </c>
    </row>
    <row r="12" spans="2:12">
      <c r="B12" t="s">
        <v>11</v>
      </c>
      <c r="C12">
        <f>C5*C6</f>
        <v>2610</v>
      </c>
      <c r="D12" t="s">
        <v>31</v>
      </c>
      <c r="E12" s="3">
        <v>2021</v>
      </c>
      <c r="F12" s="1">
        <f t="shared" si="0"/>
        <v>0.24083073512470793</v>
      </c>
      <c r="H12" s="4">
        <f>$C$13*F12*Blad2!$E10</f>
        <v>480.85468728674806</v>
      </c>
      <c r="J12" s="11">
        <f>J11+H12</f>
        <v>4043.8966276510605</v>
      </c>
      <c r="L12" s="11">
        <f t="shared" si="1"/>
        <v>-1481.1033723489395</v>
      </c>
    </row>
    <row r="13" spans="2:12">
      <c r="B13" t="s">
        <v>4</v>
      </c>
      <c r="C13" s="10">
        <f>C12*C7</f>
        <v>2218.5</v>
      </c>
      <c r="D13" t="s">
        <v>13</v>
      </c>
      <c r="E13" s="18">
        <v>2022</v>
      </c>
      <c r="F13" s="19">
        <f t="shared" si="0"/>
        <v>0.24685150350282561</v>
      </c>
      <c r="G13" s="12"/>
      <c r="H13" s="20">
        <f>$C$13*F13*Blad2!$E11</f>
        <v>492.87605446891678</v>
      </c>
      <c r="I13" s="12"/>
      <c r="J13" s="21">
        <f>J12+H13</f>
        <v>4536.7726821199776</v>
      </c>
      <c r="K13" s="12"/>
      <c r="L13" s="21">
        <f t="shared" si="1"/>
        <v>-988.22731788002238</v>
      </c>
    </row>
    <row r="14" spans="2:12">
      <c r="B14" t="s">
        <v>8</v>
      </c>
      <c r="C14" s="10">
        <f>C13*0.6</f>
        <v>1331.1</v>
      </c>
      <c r="D14" t="s">
        <v>9</v>
      </c>
      <c r="E14" s="3">
        <v>2023</v>
      </c>
      <c r="F14" s="1">
        <f t="shared" si="0"/>
        <v>0.25302279109039627</v>
      </c>
      <c r="H14" s="4">
        <f>$C$13*F14*Blad2!$E12</f>
        <v>505.19795583063978</v>
      </c>
      <c r="J14" s="11">
        <f>J13+H14</f>
        <v>5041.9706379506169</v>
      </c>
      <c r="L14" s="11">
        <f t="shared" si="1"/>
        <v>-483.02936204938305</v>
      </c>
    </row>
    <row r="15" spans="2:12">
      <c r="B15" t="s">
        <v>10</v>
      </c>
      <c r="C15" s="10">
        <f>C14*25</f>
        <v>33277.5</v>
      </c>
      <c r="D15" t="s">
        <v>9</v>
      </c>
      <c r="E15" s="18">
        <v>2024</v>
      </c>
      <c r="F15" s="19">
        <f t="shared" si="0"/>
        <v>0.25934836086765617</v>
      </c>
      <c r="G15" s="12"/>
      <c r="H15" s="20">
        <f>$C$13*F15*Blad2!$E13</f>
        <v>517.82790472640568</v>
      </c>
      <c r="I15" s="12"/>
      <c r="J15" s="21">
        <f>J14+H15</f>
        <v>5559.7985426770229</v>
      </c>
      <c r="K15" s="12"/>
      <c r="L15" s="21">
        <f t="shared" si="1"/>
        <v>34.798542677022851</v>
      </c>
    </row>
    <row r="16" spans="2:12">
      <c r="E16" s="3">
        <v>2025</v>
      </c>
      <c r="F16" s="1">
        <f t="shared" si="0"/>
        <v>0.2658320698893476</v>
      </c>
      <c r="H16" s="4">
        <f>$C$13*F16*Blad2!$E14</f>
        <v>501.28617999208996</v>
      </c>
      <c r="J16" s="11">
        <f>J15+H16</f>
        <v>6061.084722669113</v>
      </c>
      <c r="L16" s="11">
        <f t="shared" si="1"/>
        <v>536.08472266911303</v>
      </c>
    </row>
    <row r="17" spans="2:21">
      <c r="B17" t="s">
        <v>19</v>
      </c>
      <c r="C17" s="1">
        <f>C8+C9</f>
        <v>5525</v>
      </c>
      <c r="E17" s="18">
        <v>2026</v>
      </c>
      <c r="F17" s="19">
        <f t="shared" si="0"/>
        <v>0.27247787163658127</v>
      </c>
      <c r="G17" s="12"/>
      <c r="H17" s="20">
        <f>$C$13*F17*Blad2!$E15</f>
        <v>513.81833449189219</v>
      </c>
      <c r="I17" s="12"/>
      <c r="J17" s="21">
        <f>J16+H17</f>
        <v>6574.9030571610056</v>
      </c>
      <c r="K17" s="12"/>
      <c r="L17" s="21">
        <f t="shared" si="1"/>
        <v>1049.9030571610056</v>
      </c>
    </row>
    <row r="18" spans="2:21">
      <c r="B18" t="s">
        <v>18</v>
      </c>
      <c r="C18" s="15">
        <f>C8/C12</f>
        <v>1.6960766283524904</v>
      </c>
      <c r="E18" s="3">
        <v>2027</v>
      </c>
      <c r="F18" s="1">
        <f t="shared" si="0"/>
        <v>0.27928981842749578</v>
      </c>
      <c r="H18" s="4">
        <f>$C$13*F18*Blad2!$E16</f>
        <v>526.66379285418952</v>
      </c>
      <c r="J18" s="11">
        <f>J17+H18</f>
        <v>7101.5668500151951</v>
      </c>
      <c r="L18" s="11">
        <f t="shared" si="1"/>
        <v>1576.5668500151951</v>
      </c>
    </row>
    <row r="19" spans="2:21">
      <c r="B19" t="s">
        <v>17</v>
      </c>
      <c r="C19" s="15">
        <f>C17/C12</f>
        <v>2.1168582375478926</v>
      </c>
      <c r="E19" s="18">
        <v>2028</v>
      </c>
      <c r="F19" s="19">
        <f t="shared" si="0"/>
        <v>0.28627206388818316</v>
      </c>
      <c r="G19" s="12"/>
      <c r="H19" s="20">
        <f>$C$13*F19*Blad2!$E17</f>
        <v>539.8303876755441</v>
      </c>
      <c r="I19" s="12"/>
      <c r="J19" s="21">
        <f>J18+H19</f>
        <v>7641.3972376907395</v>
      </c>
      <c r="K19" s="12"/>
      <c r="L19" s="21">
        <f t="shared" si="1"/>
        <v>2116.3972376907395</v>
      </c>
    </row>
    <row r="20" spans="2:21">
      <c r="C20" s="1"/>
      <c r="E20" s="3">
        <v>2029</v>
      </c>
      <c r="F20" s="1">
        <f t="shared" si="0"/>
        <v>0.29342886548538771</v>
      </c>
      <c r="H20" s="4">
        <f>$C$13*F20*Blad2!$E18</f>
        <v>553.32614736743267</v>
      </c>
      <c r="J20" s="11">
        <f>J19+H20</f>
        <v>8194.7233850581724</v>
      </c>
      <c r="L20" s="11">
        <f t="shared" si="1"/>
        <v>2669.7233850581724</v>
      </c>
    </row>
    <row r="21" spans="2:21">
      <c r="C21" s="1"/>
      <c r="E21" s="18">
        <v>2030</v>
      </c>
      <c r="F21" s="19">
        <f t="shared" si="0"/>
        <v>0.30076458712252241</v>
      </c>
      <c r="G21" s="12"/>
      <c r="H21" s="20">
        <f>$C$13*F21*Blad2!$E19</f>
        <v>567.15930105161851</v>
      </c>
      <c r="I21" s="12"/>
      <c r="J21" s="21">
        <f>J20+H21</f>
        <v>8761.8826861097914</v>
      </c>
      <c r="K21" s="12"/>
      <c r="L21" s="21">
        <f t="shared" si="1"/>
        <v>3236.8826861097914</v>
      </c>
      <c r="N21" s="22" t="s">
        <v>22</v>
      </c>
      <c r="O21" s="29"/>
      <c r="P21" s="30"/>
      <c r="Q21" s="29"/>
      <c r="R21" s="32"/>
      <c r="S21" s="32"/>
      <c r="T21" s="32"/>
      <c r="U21" s="33"/>
    </row>
    <row r="22" spans="2:21">
      <c r="E22" s="3">
        <v>2031</v>
      </c>
      <c r="F22" s="1">
        <f t="shared" si="0"/>
        <v>0.30828370180058545</v>
      </c>
      <c r="H22" s="4">
        <f>$C$13*F22*Blad2!$E20</f>
        <v>547.14191395567912</v>
      </c>
      <c r="J22" s="11">
        <f>J21+H22</f>
        <v>9309.0246000654697</v>
      </c>
      <c r="L22" s="11">
        <f t="shared" si="1"/>
        <v>3784.0246000654697</v>
      </c>
      <c r="N22" s="23" t="s">
        <v>23</v>
      </c>
      <c r="O22" s="28"/>
      <c r="P22" s="27"/>
      <c r="Q22" s="28"/>
      <c r="R22" s="27"/>
      <c r="S22" s="28"/>
      <c r="T22" s="27"/>
      <c r="U22" s="24"/>
    </row>
    <row r="23" spans="2:21">
      <c r="E23" s="18">
        <v>2032</v>
      </c>
      <c r="F23" s="19">
        <f t="shared" si="0"/>
        <v>0.31599079434560007</v>
      </c>
      <c r="G23" s="12"/>
      <c r="H23" s="20">
        <f>$C$13*F23*Blad2!$E21</f>
        <v>560.82046180457098</v>
      </c>
      <c r="I23" s="12"/>
      <c r="J23" s="21">
        <f>J22+H23</f>
        <v>9869.8450618700408</v>
      </c>
      <c r="K23" s="12"/>
      <c r="L23" s="21">
        <f t="shared" si="1"/>
        <v>4344.8450618700408</v>
      </c>
      <c r="N23" s="23" t="s">
        <v>24</v>
      </c>
      <c r="O23" s="27"/>
      <c r="P23" s="27"/>
      <c r="Q23" s="27"/>
      <c r="R23" s="27"/>
      <c r="S23" s="27"/>
      <c r="T23" s="27"/>
      <c r="U23" s="25"/>
    </row>
    <row r="24" spans="2:21">
      <c r="E24" s="3">
        <v>2033</v>
      </c>
      <c r="F24" s="1">
        <f t="shared" si="0"/>
        <v>0.32389056420424006</v>
      </c>
      <c r="H24" s="4">
        <f>$C$13*F24*Blad2!$E22</f>
        <v>574.84097334968533</v>
      </c>
      <c r="J24" s="11">
        <f>J23+H24</f>
        <v>10444.686035219725</v>
      </c>
      <c r="L24" s="11">
        <f t="shared" si="1"/>
        <v>4919.6860352197255</v>
      </c>
      <c r="N24" s="23"/>
      <c r="O24" s="27"/>
      <c r="P24" s="27"/>
      <c r="Q24" s="27"/>
      <c r="R24" s="27"/>
      <c r="S24" s="27"/>
      <c r="T24" s="27"/>
      <c r="U24" s="25"/>
    </row>
    <row r="25" spans="2:21">
      <c r="E25" s="18">
        <v>2034</v>
      </c>
      <c r="F25" s="19">
        <f t="shared" si="0"/>
        <v>0.33198782830934609</v>
      </c>
      <c r="G25" s="12"/>
      <c r="H25" s="20">
        <f>$C$13*F25*Blad2!$E23</f>
        <v>589.2119976834274</v>
      </c>
      <c r="I25" s="12"/>
      <c r="J25" s="21">
        <f>J24+H25</f>
        <v>11033.898032903153</v>
      </c>
      <c r="K25" s="12"/>
      <c r="L25" s="21">
        <f t="shared" si="1"/>
        <v>5508.8980329031529</v>
      </c>
      <c r="N25" s="23" t="s">
        <v>27</v>
      </c>
      <c r="O25" s="27"/>
      <c r="P25" s="27"/>
      <c r="Q25" s="27"/>
      <c r="R25" s="27"/>
      <c r="S25" s="27"/>
      <c r="T25" s="27"/>
      <c r="U25" s="25"/>
    </row>
    <row r="26" spans="2:21">
      <c r="E26" s="3">
        <v>2035</v>
      </c>
      <c r="F26" s="1">
        <f t="shared" si="0"/>
        <v>0.34028752401707973</v>
      </c>
      <c r="H26" s="4">
        <f>$C$13*F26*Blad2!$E24</f>
        <v>603.94229762551311</v>
      </c>
      <c r="J26" s="11">
        <f>J25+H26</f>
        <v>11637.840330528667</v>
      </c>
      <c r="L26" s="11">
        <f t="shared" si="1"/>
        <v>6112.8403305286665</v>
      </c>
      <c r="N26" s="23" t="s">
        <v>28</v>
      </c>
      <c r="O26" s="27"/>
      <c r="P26" s="27"/>
      <c r="Q26" s="27"/>
      <c r="R26" s="27"/>
      <c r="S26" s="27"/>
      <c r="T26" s="27"/>
      <c r="U26" s="25"/>
    </row>
    <row r="27" spans="2:21">
      <c r="E27" s="18">
        <v>2036</v>
      </c>
      <c r="F27" s="19">
        <f t="shared" si="0"/>
        <v>0.34879471211750673</v>
      </c>
      <c r="G27" s="12"/>
      <c r="H27" s="20">
        <f>$C$13*F27*Blad2!$E25</f>
        <v>619.04085506615093</v>
      </c>
      <c r="I27" s="12"/>
      <c r="J27" s="21">
        <f>J26+H27</f>
        <v>12256.881185594817</v>
      </c>
      <c r="K27" s="12"/>
      <c r="L27" s="21">
        <f t="shared" si="1"/>
        <v>6731.881185594817</v>
      </c>
      <c r="N27" s="23"/>
      <c r="O27" s="27"/>
      <c r="P27" s="27"/>
      <c r="Q27" s="27"/>
      <c r="R27" s="27"/>
      <c r="S27" s="27"/>
      <c r="T27" s="27"/>
      <c r="U27" s="25"/>
    </row>
    <row r="28" spans="2:21">
      <c r="E28" s="3">
        <v>2037</v>
      </c>
      <c r="F28" s="1">
        <f t="shared" si="0"/>
        <v>0.35751457992044439</v>
      </c>
      <c r="H28" s="4">
        <f>$C$13*F28*Blad2!$E26</f>
        <v>634.5168764428048</v>
      </c>
      <c r="J28" s="11">
        <f>J27+H28</f>
        <v>12891.398062037622</v>
      </c>
      <c r="L28" s="11">
        <f t="shared" si="1"/>
        <v>7366.3980620376224</v>
      </c>
      <c r="N28" s="26" t="s">
        <v>25</v>
      </c>
      <c r="O28" s="31"/>
      <c r="P28" s="31"/>
      <c r="Q28" s="31"/>
      <c r="R28" s="34" t="s">
        <v>26</v>
      </c>
      <c r="S28" s="35"/>
      <c r="T28" s="36"/>
      <c r="U28" s="37"/>
    </row>
    <row r="29" spans="2:21">
      <c r="E29" s="3"/>
      <c r="F29" s="1"/>
      <c r="H29" s="4"/>
      <c r="J29" s="11"/>
      <c r="L29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E29"/>
  <sheetViews>
    <sheetView workbookViewId="0">
      <selection activeCell="H26" sqref="H26"/>
    </sheetView>
  </sheetViews>
  <sheetFormatPr defaultRowHeight="15"/>
  <cols>
    <col min="3" max="3" width="10.42578125" bestFit="1" customWidth="1"/>
    <col min="5" max="5" width="9.5703125" bestFit="1" customWidth="1"/>
  </cols>
  <sheetData>
    <row r="1" spans="2:5">
      <c r="C1" t="s">
        <v>0</v>
      </c>
      <c r="E1" t="s">
        <v>14</v>
      </c>
    </row>
    <row r="2" spans="2:5">
      <c r="B2" s="3">
        <v>2013</v>
      </c>
      <c r="C2" s="1">
        <f>Blad1!$C$8+Blad1!$C$9</f>
        <v>5525</v>
      </c>
      <c r="E2" s="2">
        <v>0.95</v>
      </c>
    </row>
    <row r="3" spans="2:5">
      <c r="B3" s="3">
        <v>2014</v>
      </c>
      <c r="C3" s="1">
        <f>Blad1!$C$8+Blad1!$C$9</f>
        <v>5525</v>
      </c>
      <c r="E3" s="2">
        <v>0.95</v>
      </c>
    </row>
    <row r="4" spans="2:5">
      <c r="B4" s="3">
        <v>2015</v>
      </c>
      <c r="C4" s="1">
        <f>Blad1!$C$8+Blad1!$C$9</f>
        <v>5525</v>
      </c>
      <c r="E4" s="2">
        <v>0.95</v>
      </c>
    </row>
    <row r="5" spans="2:5">
      <c r="B5" s="3">
        <v>2016</v>
      </c>
      <c r="C5" s="1">
        <f>Blad1!$C$8+Blad1!$C$9</f>
        <v>5525</v>
      </c>
      <c r="E5" s="2">
        <v>0.95</v>
      </c>
    </row>
    <row r="6" spans="2:5">
      <c r="B6" s="3">
        <v>2017</v>
      </c>
      <c r="C6" s="1">
        <f>Blad1!$C$8+Blad1!$C$9</f>
        <v>5525</v>
      </c>
      <c r="E6" s="2">
        <v>0.95</v>
      </c>
    </row>
    <row r="7" spans="2:5">
      <c r="B7" s="3">
        <v>2018</v>
      </c>
      <c r="C7" s="1">
        <f>Blad1!$C$8+Blad1!$C$9</f>
        <v>5525</v>
      </c>
      <c r="E7" s="2">
        <v>0.9</v>
      </c>
    </row>
    <row r="8" spans="2:5">
      <c r="B8" s="3">
        <v>2019</v>
      </c>
      <c r="C8" s="1">
        <f>Blad1!$C$8+Blad1!$C$9</f>
        <v>5525</v>
      </c>
      <c r="E8" s="2">
        <v>0.9</v>
      </c>
    </row>
    <row r="9" spans="2:5">
      <c r="B9" s="3">
        <v>2020</v>
      </c>
      <c r="C9" s="1">
        <f>Blad1!$C$8+Blad1!$C$9</f>
        <v>5525</v>
      </c>
      <c r="E9" s="2">
        <v>0.9</v>
      </c>
    </row>
    <row r="10" spans="2:5">
      <c r="B10" s="3">
        <v>2021</v>
      </c>
      <c r="C10" s="1">
        <f>Blad1!$C$8+Blad1!$C$9</f>
        <v>5525</v>
      </c>
      <c r="E10" s="2">
        <v>0.9</v>
      </c>
    </row>
    <row r="11" spans="2:5">
      <c r="B11" s="3">
        <v>2022</v>
      </c>
      <c r="C11" s="1">
        <f>Blad1!$C$8+Blad1!$C$9</f>
        <v>5525</v>
      </c>
      <c r="E11" s="2">
        <v>0.9</v>
      </c>
    </row>
    <row r="12" spans="2:5">
      <c r="B12" s="3">
        <v>2023</v>
      </c>
      <c r="C12" s="1">
        <f>Blad1!$C$8+Blad1!$C$9</f>
        <v>5525</v>
      </c>
      <c r="E12" s="2">
        <v>0.9</v>
      </c>
    </row>
    <row r="13" spans="2:5">
      <c r="B13" s="3">
        <v>2024</v>
      </c>
      <c r="C13" s="1">
        <f>Blad1!$C$8+Blad1!$C$9</f>
        <v>5525</v>
      </c>
      <c r="E13" s="2">
        <v>0.9</v>
      </c>
    </row>
    <row r="14" spans="2:5">
      <c r="B14" s="3">
        <v>2025</v>
      </c>
      <c r="C14" s="1">
        <f>Blad1!$C$8+Blad1!$C$9+Blad2!$E$29</f>
        <v>6525</v>
      </c>
      <c r="E14" s="2">
        <v>0.85</v>
      </c>
    </row>
    <row r="15" spans="2:5">
      <c r="B15" s="3">
        <v>2026</v>
      </c>
      <c r="C15" s="1">
        <f>Blad1!$C$8+Blad1!$C$9+Blad2!$E$29</f>
        <v>6525</v>
      </c>
      <c r="E15" s="2">
        <v>0.85</v>
      </c>
    </row>
    <row r="16" spans="2:5">
      <c r="B16" s="3">
        <v>2027</v>
      </c>
      <c r="C16" s="1">
        <f>Blad1!$C$8+Blad1!$C$9+Blad2!$E$29</f>
        <v>6525</v>
      </c>
      <c r="E16" s="2">
        <v>0.85</v>
      </c>
    </row>
    <row r="17" spans="2:5">
      <c r="B17" s="3">
        <v>2028</v>
      </c>
      <c r="C17" s="1">
        <f>Blad1!$C$8+Blad1!$C$9+Blad2!$E$29</f>
        <v>6525</v>
      </c>
      <c r="E17" s="2">
        <v>0.85</v>
      </c>
    </row>
    <row r="18" spans="2:5">
      <c r="B18" s="3">
        <v>2029</v>
      </c>
      <c r="C18" s="1">
        <f>Blad1!$C$8+Blad1!$C$9+Blad2!$E$29</f>
        <v>6525</v>
      </c>
      <c r="E18" s="2">
        <v>0.85</v>
      </c>
    </row>
    <row r="19" spans="2:5">
      <c r="B19" s="3">
        <v>2030</v>
      </c>
      <c r="C19" s="1">
        <f>Blad1!$C$8+Blad1!$C$9+Blad2!$E$29</f>
        <v>6525</v>
      </c>
      <c r="E19" s="2">
        <v>0.85</v>
      </c>
    </row>
    <row r="20" spans="2:5">
      <c r="B20" s="3">
        <v>2031</v>
      </c>
      <c r="C20" s="1">
        <f>Blad1!$C$8+Blad1!$C$9+Blad2!$E$29</f>
        <v>6525</v>
      </c>
      <c r="E20" s="2">
        <v>0.8</v>
      </c>
    </row>
    <row r="21" spans="2:5">
      <c r="B21" s="3">
        <v>2032</v>
      </c>
      <c r="C21" s="1">
        <f>Blad1!$C$8+Blad1!$C$9+Blad2!$E$29</f>
        <v>6525</v>
      </c>
      <c r="E21" s="2">
        <v>0.8</v>
      </c>
    </row>
    <row r="22" spans="2:5">
      <c r="B22" s="3">
        <v>2033</v>
      </c>
      <c r="C22" s="1">
        <f>Blad1!$C$8+Blad1!$C$9+Blad2!$E$29</f>
        <v>6525</v>
      </c>
      <c r="E22" s="2">
        <v>0.8</v>
      </c>
    </row>
    <row r="23" spans="2:5">
      <c r="B23" s="3">
        <v>2034</v>
      </c>
      <c r="C23" s="1">
        <f>Blad1!$C$8+Blad1!$C$9+Blad2!$E$29</f>
        <v>6525</v>
      </c>
      <c r="E23" s="2">
        <v>0.8</v>
      </c>
    </row>
    <row r="24" spans="2:5">
      <c r="B24" s="3">
        <v>2035</v>
      </c>
      <c r="C24" s="1">
        <f>Blad1!$C$8+Blad1!$C$9+Blad2!$E$29</f>
        <v>6525</v>
      </c>
      <c r="E24" s="2">
        <v>0.8</v>
      </c>
    </row>
    <row r="25" spans="2:5">
      <c r="B25" s="3">
        <v>2036</v>
      </c>
      <c r="C25" s="1">
        <f>Blad1!$C$8+Blad1!$C$9+Blad2!$E$29</f>
        <v>6525</v>
      </c>
      <c r="E25" s="2">
        <v>0.8</v>
      </c>
    </row>
    <row r="26" spans="2:5">
      <c r="B26" s="3">
        <v>2037</v>
      </c>
      <c r="C26" s="1">
        <f>Blad1!$C$8+Blad1!$C$9+Blad2!$E$29</f>
        <v>6525</v>
      </c>
      <c r="E26" s="2">
        <v>0.8</v>
      </c>
    </row>
    <row r="27" spans="2:5">
      <c r="B27" s="3"/>
      <c r="C27" s="1"/>
    </row>
    <row r="29" spans="2:5">
      <c r="B29" t="s">
        <v>29</v>
      </c>
      <c r="E29" s="39">
        <v>1000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2012-07-01T20:10:13Z</dcterms:created>
  <dcterms:modified xsi:type="dcterms:W3CDTF">2012-07-03T10:21:57Z</dcterms:modified>
</cp:coreProperties>
</file>